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rrhill\staff$\nbell\Bursar\Budgets 2017 2018\budget planning\"/>
    </mc:Choice>
  </mc:AlternateContent>
  <bookViews>
    <workbookView xWindow="0" yWindow="0" windowWidth="19200" windowHeight="12180" activeTab="1"/>
  </bookViews>
  <sheets>
    <sheet name="Sheet2" sheetId="2" r:id="rId1"/>
    <sheet name="Sheet1" sheetId="1" r:id="rId2"/>
  </sheets>
  <definedNames>
    <definedName name="_xlnm.Print_Area" localSheetId="1">Sheet1!$B$1:$G$26</definedName>
    <definedName name="_xlnm.Print_Area" localSheetId="0">Sheet2!$B$1:$G$27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25" i="1"/>
  <c r="E8" i="1" l="1"/>
  <c r="F8" i="1" s="1"/>
  <c r="E16" i="1"/>
  <c r="F5" i="1"/>
  <c r="F6" i="1"/>
  <c r="F7" i="1"/>
  <c r="F9" i="1"/>
  <c r="F10" i="1"/>
  <c r="F11" i="1"/>
  <c r="F12" i="1"/>
  <c r="F13" i="1"/>
  <c r="F14" i="1"/>
  <c r="F15" i="1"/>
  <c r="F16" i="1"/>
  <c r="F4" i="1"/>
  <c r="F20" i="1"/>
  <c r="F21" i="1"/>
  <c r="F22" i="1"/>
  <c r="F23" i="1"/>
  <c r="F24" i="1"/>
  <c r="F25" i="1"/>
  <c r="F19" i="1"/>
  <c r="F18" i="1"/>
  <c r="E20" i="1"/>
  <c r="E22" i="1"/>
  <c r="E14" i="1" l="1"/>
  <c r="H18" i="2" l="1"/>
  <c r="H29" i="2" s="1"/>
  <c r="H27" i="2"/>
  <c r="E30" i="2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F20" i="2"/>
  <c r="F19" i="2"/>
  <c r="E19" i="2"/>
  <c r="F17" i="2"/>
  <c r="F16" i="2"/>
  <c r="E15" i="2"/>
  <c r="F15" i="2" s="1"/>
  <c r="F14" i="2"/>
  <c r="F13" i="2"/>
  <c r="F12" i="2"/>
  <c r="F11" i="2"/>
  <c r="E10" i="2"/>
  <c r="F10" i="2" s="1"/>
  <c r="E9" i="2"/>
  <c r="F9" i="2" s="1"/>
  <c r="F8" i="2"/>
  <c r="F7" i="2"/>
  <c r="E7" i="2"/>
  <c r="E6" i="2"/>
  <c r="F5" i="2"/>
  <c r="E5" i="2"/>
  <c r="F4" i="2"/>
  <c r="F6" i="2" l="1"/>
  <c r="E18" i="1"/>
  <c r="E9" i="1" l="1"/>
  <c r="E24" i="1"/>
  <c r="E21" i="1"/>
</calcChain>
</file>

<file path=xl/sharedStrings.xml><?xml version="1.0" encoding="utf-8"?>
<sst xmlns="http://schemas.openxmlformats.org/spreadsheetml/2006/main" count="197" uniqueCount="108">
  <si>
    <t>Intervention/Support Programmes</t>
  </si>
  <si>
    <t>Actions Required</t>
  </si>
  <si>
    <t>Intended Impact</t>
  </si>
  <si>
    <t>Cost Centre (internal reference only)</t>
  </si>
  <si>
    <t>Additional Tuition drop-in sessions</t>
  </si>
  <si>
    <t xml:space="preserve">Students able to be tutored in smaller groups at lunchtimes </t>
  </si>
  <si>
    <t>To increase self-esteem &amp; confidence in subjects</t>
  </si>
  <si>
    <t>Included in Cluster Allocations &amp; Teaching Salaries</t>
  </si>
  <si>
    <t>To allow all students the opportunity to enjoy a safe working environment outside of teaching hours</t>
  </si>
  <si>
    <t xml:space="preserve">KS4 Revision Classes </t>
  </si>
  <si>
    <t>To enhance students changes of reaching their target grades</t>
  </si>
  <si>
    <t>After School Classes/ Activities</t>
  </si>
  <si>
    <t>Out-of-school planned curriculum and non-curriculum activities</t>
  </si>
  <si>
    <t>To increase pupil participation and confidence outside the classroom, and ensure that every student has the opportunity to take part in activities</t>
  </si>
  <si>
    <t>Academic Intervention</t>
  </si>
  <si>
    <t>Organised Intervention: focusing upon students currently not achieving targets</t>
  </si>
  <si>
    <t>To ensure that all students reach their potential, and provides specialist support for students who may be struggling</t>
  </si>
  <si>
    <t>Grade Tracking &amp; Intervention Planning</t>
  </si>
  <si>
    <t>Analysis of students grades/data to build an appropriate level of support to ensure students reach their potential of total cost)</t>
  </si>
  <si>
    <t>To ensure that students needs and requirements are identified</t>
  </si>
  <si>
    <t>Included in Analysis</t>
  </si>
  <si>
    <t>TUTE</t>
  </si>
  <si>
    <t>Assisting students with a lower than average skill level in numeracy or literacy</t>
  </si>
  <si>
    <t>To raise acheivement of literacy and numeracy, and other subject areas as and when required</t>
  </si>
  <si>
    <t>Summer Intervention Week</t>
  </si>
  <si>
    <t>Focus on students with a lower than average numeracy or literacy level</t>
  </si>
  <si>
    <t>To ensure that all students have the opportunity to increase their literacy and numeracy levels</t>
  </si>
  <si>
    <t>ICT Intervention</t>
  </si>
  <si>
    <t>Ensuring that all students have access to suitable facilities in order to progress both in ICT and other subjects</t>
  </si>
  <si>
    <t>Trips, Events, Activities and Clubs</t>
  </si>
  <si>
    <t>For educational trips, non-curriculum activities</t>
  </si>
  <si>
    <t>To ensure that all students are able to take part in all aspects of school life, included curriculum &amp; non-curriculum activity</t>
  </si>
  <si>
    <t>School Clothing, Resources and Equipment</t>
  </si>
  <si>
    <t>To provide students with assistance for uniform and other resources where financial difficulty exists</t>
  </si>
  <si>
    <t>To ensure that all students feel part of the school community</t>
  </si>
  <si>
    <t>Transport</t>
  </si>
  <si>
    <t>Provision for transport costs</t>
  </si>
  <si>
    <t>To ensure that students can attend school/activities/events in the event of hardship</t>
  </si>
  <si>
    <t>Salary Costs</t>
  </si>
  <si>
    <t>Attendance Officer (internal)</t>
  </si>
  <si>
    <t>To improve the attendance of students and offer non-attendees a pathway to return to school</t>
  </si>
  <si>
    <t>To ensure that students attend school, allowing them to learn and therefore reach their potential</t>
  </si>
  <si>
    <t>included in Admin salaries</t>
  </si>
  <si>
    <t>To improve the relationships between students, parents and school</t>
  </si>
  <si>
    <t>Develop better relations between parents and students and encourage aspiration and participation</t>
  </si>
  <si>
    <t>Included in ESS salaries</t>
  </si>
  <si>
    <t>To ensure that students are given support for their time both in &amp; out of school.  To help with the development of any vulnerable groups</t>
  </si>
  <si>
    <t>Ensure there is a support network available for vulnerable students and the opportunity to development a support network when required</t>
  </si>
  <si>
    <t xml:space="preserve">Included in HLTAsalary </t>
  </si>
  <si>
    <t>Teaching Assistants</t>
  </si>
  <si>
    <t>To ensure students with high SEN needs are given support during lessons</t>
  </si>
  <si>
    <t>TA2 salary</t>
  </si>
  <si>
    <t>Data Assessment/ Tracking</t>
  </si>
  <si>
    <t>Examinations &amp; Data Assessment.  To track the progress of students &amp; the gain from the PP initiatives</t>
  </si>
  <si>
    <t>To report on the success of particular initiatives and identify areas of strengths and weaknesses</t>
  </si>
  <si>
    <t>Included in Adminsalaries</t>
  </si>
  <si>
    <t>Pastoral Care</t>
  </si>
  <si>
    <t>Transition &amp; Intervention Management. To manage and improve the parent, student &amp; school relationship</t>
  </si>
  <si>
    <t>Develop better relations between parents and students.</t>
  </si>
  <si>
    <t xml:space="preserve">Business Management </t>
  </si>
  <si>
    <t>Finance, Admin, Senior Management</t>
  </si>
  <si>
    <t xml:space="preserve">To develop a balanced intervention </t>
  </si>
  <si>
    <t>Included in Admin</t>
  </si>
  <si>
    <t>Academic Intervention/Events</t>
  </si>
  <si>
    <t>Academic Intervention/teaching budgets</t>
  </si>
  <si>
    <t>Carr Hill High School &amp; Sixth Form Centre - Pupil Premium 2015/16</t>
  </si>
  <si>
    <t>Pupil Premium Allocated for 2015/16</t>
  </si>
  <si>
    <t>Pupil Premium Mentor</t>
  </si>
  <si>
    <t>20% Julie</t>
  </si>
  <si>
    <t>30% TA</t>
  </si>
  <si>
    <t>30% HLTAs</t>
  </si>
  <si>
    <t>100% Lucy</t>
  </si>
  <si>
    <t>20% Louise</t>
  </si>
  <si>
    <t>20% care leaders</t>
  </si>
  <si>
    <t>Purchase of Chromebooks</t>
  </si>
  <si>
    <t>Nick Beale</t>
  </si>
  <si>
    <t>Included in Teaching salaries</t>
  </si>
  <si>
    <t>10% Nick Beale</t>
  </si>
  <si>
    <t>5% fin/admin</t>
  </si>
  <si>
    <t>Breakfast Club</t>
  </si>
  <si>
    <t>Supervised Homework  club</t>
  </si>
  <si>
    <t>Included in Learning Managers</t>
  </si>
  <si>
    <t>Homework Club</t>
  </si>
  <si>
    <t>Included in Support/Teaching Salaries</t>
  </si>
  <si>
    <t>Bought in Intervention staff</t>
  </si>
  <si>
    <t>Michael Conlon, Marta Ajiteru and Military speakers</t>
  </si>
  <si>
    <t>Academic intervention</t>
  </si>
  <si>
    <t>To allow all students the opportunity to enjoy a safe working environment outside of teaching hours breakfast provided</t>
  </si>
  <si>
    <t>Supervised before school by PP Mentor</t>
  </si>
  <si>
    <t>PET-Xi training Maths/English</t>
  </si>
  <si>
    <t>To provide students with additional support in maths and english, support for EAL PP students and inspiration/aspiration.</t>
  </si>
  <si>
    <t>To ensure all PP students have detailed information on future career paths and courses. Increase aspiration. Early focus on the future.</t>
  </si>
  <si>
    <t>Careers guidance speakers and appointments</t>
  </si>
  <si>
    <t>Academic Mentors</t>
  </si>
  <si>
    <t>Appendix F</t>
  </si>
  <si>
    <t>Carr Hill High School &amp; Sixth Form Centre - Pupil Premium 2016/17</t>
  </si>
  <si>
    <t>Actual Total Pupil Premium Expenditure academic year 2015/16</t>
  </si>
  <si>
    <t>Additional Tuition drop-in sessions KS3/KS4</t>
  </si>
  <si>
    <t>Michael Conlon, Marta Ajiteru, Chris Short and Military speakers</t>
  </si>
  <si>
    <t>Summer School</t>
  </si>
  <si>
    <t>Academic intervention and Teacher salaries</t>
  </si>
  <si>
    <t>Raise awareness of PPG and focus on numeracy and literacy assist with Progress 8 score</t>
  </si>
  <si>
    <t>1 week in summer holiday for new year 7s to  understanding of PPG support. Meet each other and staff, build confidence and understanding levels</t>
  </si>
  <si>
    <t>Actual Total Pupil Premium Expenditure academic year 2016/17</t>
  </si>
  <si>
    <t>ICT support for Curriculum</t>
  </si>
  <si>
    <t xml:space="preserve">Included in HLTA salary </t>
  </si>
  <si>
    <t>Included in Admin salaries</t>
  </si>
  <si>
    <t>Pupil Premium Actual for 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</si>
</sst>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0" fontId="0" fillId="0" borderId="11" xfId="2" applyNumberFormat="1" applyFont="1" applyBorder="1" applyAlignment="1">
      <alignment horizontal="righ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9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5" fontId="0" fillId="0" borderId="6" xfId="1" applyNumberFormat="1" applyFont="1" applyBorder="1" applyAlignment="1">
      <alignment horizontal="right" vertical="center" wrapText="1"/>
    </xf>
    <xf numFmtId="165" fontId="0" fillId="0" borderId="6" xfId="1" applyNumberFormat="1" applyFont="1" applyFill="1" applyBorder="1" applyAlignment="1">
      <alignment horizontal="right" vertical="center" wrapText="1"/>
    </xf>
    <xf numFmtId="165" fontId="0" fillId="0" borderId="12" xfId="1" applyNumberFormat="1" applyFont="1" applyFill="1" applyBorder="1" applyAlignment="1">
      <alignment horizontal="right" vertical="center" wrapText="1"/>
    </xf>
    <xf numFmtId="165" fontId="0" fillId="0" borderId="15" xfId="1" applyNumberFormat="1" applyFont="1" applyFill="1" applyBorder="1" applyAlignment="1">
      <alignment horizontal="right" vertical="center" wrapText="1"/>
    </xf>
    <xf numFmtId="165" fontId="4" fillId="0" borderId="12" xfId="1" applyNumberFormat="1" applyFont="1" applyFill="1" applyBorder="1" applyAlignment="1">
      <alignment horizontal="right" vertical="center" wrapText="1"/>
    </xf>
    <xf numFmtId="165" fontId="0" fillId="0" borderId="0" xfId="0" applyNumberFormat="1" applyAlignment="1">
      <alignment horizontal="left"/>
    </xf>
    <xf numFmtId="165" fontId="0" fillId="0" borderId="17" xfId="1" applyNumberFormat="1" applyFont="1" applyFill="1" applyBorder="1" applyAlignment="1">
      <alignment horizontal="right" vertical="center" wrapText="1"/>
    </xf>
    <xf numFmtId="165" fontId="0" fillId="0" borderId="10" xfId="1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left" vertical="center" wrapText="1"/>
    </xf>
    <xf numFmtId="10" fontId="0" fillId="0" borderId="11" xfId="2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6" xfId="0" applyFill="1" applyBorder="1"/>
    <xf numFmtId="0" fontId="0" fillId="0" borderId="10" xfId="0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wrapText="1"/>
    </xf>
    <xf numFmtId="0" fontId="0" fillId="0" borderId="11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1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5" fontId="0" fillId="0" borderId="10" xfId="0" applyNumberForma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65" fontId="0" fillId="0" borderId="0" xfId="0" applyNumberFormat="1" applyFill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9" fontId="0" fillId="2" borderId="0" xfId="0" applyNumberFormat="1" applyFill="1"/>
    <xf numFmtId="0" fontId="0" fillId="2" borderId="0" xfId="0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workbookViewId="0">
      <selection activeCell="C11" sqref="C11"/>
    </sheetView>
  </sheetViews>
  <sheetFormatPr defaultRowHeight="15" x14ac:dyDescent="0.25"/>
  <cols>
    <col min="1" max="1" width="1.28515625" customWidth="1"/>
    <col min="2" max="2" width="20" customWidth="1"/>
    <col min="3" max="4" width="35" customWidth="1"/>
    <col min="5" max="5" width="16.28515625" style="16" customWidth="1"/>
    <col min="6" max="6" width="16.28515625" customWidth="1"/>
    <col min="7" max="7" width="24.28515625" customWidth="1"/>
    <col min="8" max="8" width="11.140625" bestFit="1" customWidth="1"/>
  </cols>
  <sheetData>
    <row r="1" spans="2:7" ht="15.75" thickBot="1" x14ac:dyDescent="0.3">
      <c r="G1" s="42" t="s">
        <v>94</v>
      </c>
    </row>
    <row r="2" spans="2:7" ht="19.5" thickBot="1" x14ac:dyDescent="0.35">
      <c r="B2" s="46" t="s">
        <v>65</v>
      </c>
      <c r="C2" s="47"/>
      <c r="D2" s="47"/>
      <c r="E2" s="47"/>
      <c r="F2" s="47"/>
      <c r="G2" s="48"/>
    </row>
    <row r="3" spans="2:7" ht="30.75" customHeight="1" thickBot="1" x14ac:dyDescent="0.3">
      <c r="B3" s="1" t="s">
        <v>0</v>
      </c>
      <c r="C3" s="2" t="s">
        <v>1</v>
      </c>
      <c r="D3" s="2" t="s">
        <v>2</v>
      </c>
      <c r="E3" s="49" t="s">
        <v>66</v>
      </c>
      <c r="F3" s="50"/>
      <c r="G3" s="3" t="s">
        <v>3</v>
      </c>
    </row>
    <row r="4" spans="2:7" ht="45.75" thickBot="1" x14ac:dyDescent="0.3">
      <c r="B4" s="4" t="s">
        <v>4</v>
      </c>
      <c r="C4" s="5" t="s">
        <v>5</v>
      </c>
      <c r="D4" s="5" t="s">
        <v>6</v>
      </c>
      <c r="E4" s="17">
        <v>7500</v>
      </c>
      <c r="F4" s="6">
        <f t="shared" ref="F4:F16" si="0">E4/246893</f>
        <v>3.0377531967289473E-2</v>
      </c>
      <c r="G4" s="7" t="s">
        <v>7</v>
      </c>
    </row>
    <row r="5" spans="2:7" ht="60.75" thickBot="1" x14ac:dyDescent="0.3">
      <c r="B5" s="8" t="s">
        <v>79</v>
      </c>
      <c r="C5" s="9" t="s">
        <v>88</v>
      </c>
      <c r="D5" s="9" t="s">
        <v>87</v>
      </c>
      <c r="E5" s="23">
        <f>1995+700+200+500</f>
        <v>3395</v>
      </c>
      <c r="F5" s="6">
        <f t="shared" si="0"/>
        <v>1.3750896137193035E-2</v>
      </c>
      <c r="G5" s="10" t="s">
        <v>86</v>
      </c>
    </row>
    <row r="6" spans="2:7" ht="45.75" thickBot="1" x14ac:dyDescent="0.3">
      <c r="B6" s="8" t="s">
        <v>82</v>
      </c>
      <c r="C6" s="9" t="s">
        <v>80</v>
      </c>
      <c r="D6" s="9" t="s">
        <v>8</v>
      </c>
      <c r="E6" s="19">
        <f>91533/100*8</f>
        <v>7322.64</v>
      </c>
      <c r="F6" s="6">
        <f t="shared" si="0"/>
        <v>2.9659164091327014E-2</v>
      </c>
      <c r="G6" s="10" t="s">
        <v>81</v>
      </c>
    </row>
    <row r="7" spans="2:7" ht="30.75" thickBot="1" x14ac:dyDescent="0.3">
      <c r="B7" s="4" t="s">
        <v>9</v>
      </c>
      <c r="C7" s="5" t="s">
        <v>89</v>
      </c>
      <c r="D7" s="5" t="s">
        <v>10</v>
      </c>
      <c r="E7" s="18">
        <f>4400+381+222+2353</f>
        <v>7356</v>
      </c>
      <c r="F7" s="6">
        <f t="shared" si="0"/>
        <v>2.9794283353517515E-2</v>
      </c>
      <c r="G7" s="7" t="s">
        <v>14</v>
      </c>
    </row>
    <row r="8" spans="2:7" ht="75.75" thickBot="1" x14ac:dyDescent="0.3">
      <c r="B8" s="8" t="s">
        <v>11</v>
      </c>
      <c r="C8" s="9" t="s">
        <v>12</v>
      </c>
      <c r="D8" s="9" t="s">
        <v>13</v>
      </c>
      <c r="E8" s="19">
        <v>3500</v>
      </c>
      <c r="F8" s="6">
        <f t="shared" si="0"/>
        <v>1.4176181584735088E-2</v>
      </c>
      <c r="G8" s="10" t="s">
        <v>7</v>
      </c>
    </row>
    <row r="9" spans="2:7" ht="60.75" thickBot="1" x14ac:dyDescent="0.3">
      <c r="B9" s="8" t="s">
        <v>14</v>
      </c>
      <c r="C9" s="9" t="s">
        <v>15</v>
      </c>
      <c r="D9" s="9" t="s">
        <v>16</v>
      </c>
      <c r="E9" s="19">
        <f>10808+27985+587</f>
        <v>39380</v>
      </c>
      <c r="F9" s="6">
        <f t="shared" si="0"/>
        <v>0.15950229451624792</v>
      </c>
      <c r="G9" s="10" t="s">
        <v>64</v>
      </c>
    </row>
    <row r="10" spans="2:7" ht="60.75" thickBot="1" x14ac:dyDescent="0.3">
      <c r="B10" s="4" t="s">
        <v>27</v>
      </c>
      <c r="C10" s="5" t="s">
        <v>74</v>
      </c>
      <c r="D10" s="5" t="s">
        <v>28</v>
      </c>
      <c r="E10" s="18">
        <f>12600+1476+30+104</f>
        <v>14210</v>
      </c>
      <c r="F10" s="6">
        <f>E10/246893</f>
        <v>5.7555297234024458E-2</v>
      </c>
      <c r="G10" s="7" t="s">
        <v>14</v>
      </c>
    </row>
    <row r="11" spans="2:7" ht="60.75" thickBot="1" x14ac:dyDescent="0.3">
      <c r="B11" s="13" t="s">
        <v>84</v>
      </c>
      <c r="C11" s="25" t="s">
        <v>90</v>
      </c>
      <c r="D11" s="25" t="s">
        <v>85</v>
      </c>
      <c r="E11" s="19">
        <v>3375</v>
      </c>
      <c r="F11" s="26">
        <f t="shared" si="0"/>
        <v>1.3669889385280264E-2</v>
      </c>
      <c r="G11" s="10" t="s">
        <v>14</v>
      </c>
    </row>
    <row r="12" spans="2:7" ht="60.75" thickBot="1" x14ac:dyDescent="0.3">
      <c r="B12" s="27" t="s">
        <v>17</v>
      </c>
      <c r="C12" s="28" t="s">
        <v>18</v>
      </c>
      <c r="D12" s="28" t="s">
        <v>19</v>
      </c>
      <c r="E12" s="20">
        <v>1946</v>
      </c>
      <c r="F12" s="26">
        <f t="shared" si="0"/>
        <v>7.8819569611127092E-3</v>
      </c>
      <c r="G12" s="29" t="s">
        <v>20</v>
      </c>
    </row>
    <row r="13" spans="2:7" ht="45.75" thickBot="1" x14ac:dyDescent="0.3">
      <c r="B13" s="12" t="s">
        <v>21</v>
      </c>
      <c r="C13" s="30" t="s">
        <v>22</v>
      </c>
      <c r="D13" s="30" t="s">
        <v>23</v>
      </c>
      <c r="E13" s="24">
        <v>2000</v>
      </c>
      <c r="F13" s="26">
        <f t="shared" si="0"/>
        <v>8.1006751912771936E-3</v>
      </c>
      <c r="G13" s="10" t="s">
        <v>14</v>
      </c>
    </row>
    <row r="14" spans="2:7" ht="45.75" thickBot="1" x14ac:dyDescent="0.3">
      <c r="B14" s="31" t="s">
        <v>24</v>
      </c>
      <c r="C14" s="32" t="s">
        <v>25</v>
      </c>
      <c r="D14" s="32" t="s">
        <v>26</v>
      </c>
      <c r="E14" s="21">
        <v>500</v>
      </c>
      <c r="F14" s="26">
        <f t="shared" si="0"/>
        <v>2.0251687978192984E-3</v>
      </c>
      <c r="G14" s="33" t="s">
        <v>83</v>
      </c>
    </row>
    <row r="15" spans="2:7" ht="60.75" thickBot="1" x14ac:dyDescent="0.3">
      <c r="B15" s="12" t="s">
        <v>29</v>
      </c>
      <c r="C15" s="30" t="s">
        <v>30</v>
      </c>
      <c r="D15" s="30" t="s">
        <v>31</v>
      </c>
      <c r="E15" s="18">
        <f>18517-11732+5000</f>
        <v>11785</v>
      </c>
      <c r="F15" s="26">
        <f t="shared" si="0"/>
        <v>4.7733228564600862E-2</v>
      </c>
      <c r="G15" s="10" t="s">
        <v>63</v>
      </c>
    </row>
    <row r="16" spans="2:7" ht="45.75" thickBot="1" x14ac:dyDescent="0.3">
      <c r="B16" s="13" t="s">
        <v>32</v>
      </c>
      <c r="C16" s="25" t="s">
        <v>33</v>
      </c>
      <c r="D16" s="25" t="s">
        <v>34</v>
      </c>
      <c r="E16" s="19">
        <v>1180</v>
      </c>
      <c r="F16" s="26">
        <f t="shared" si="0"/>
        <v>4.7793983628535439E-3</v>
      </c>
      <c r="G16" s="10" t="s">
        <v>14</v>
      </c>
    </row>
    <row r="17" spans="2:9" ht="45.75" thickBot="1" x14ac:dyDescent="0.3">
      <c r="B17" s="12" t="s">
        <v>35</v>
      </c>
      <c r="C17" s="30" t="s">
        <v>36</v>
      </c>
      <c r="D17" s="30" t="s">
        <v>37</v>
      </c>
      <c r="E17" s="18">
        <v>24860</v>
      </c>
      <c r="F17" s="26">
        <f>E17/246893</f>
        <v>0.10069139262757551</v>
      </c>
      <c r="G17" s="10" t="s">
        <v>14</v>
      </c>
      <c r="H17" s="14"/>
    </row>
    <row r="18" spans="2:9" s="11" customFormat="1" ht="15.75" thickBot="1" x14ac:dyDescent="0.3">
      <c r="B18" s="51" t="s">
        <v>38</v>
      </c>
      <c r="C18" s="52"/>
      <c r="D18" s="52"/>
      <c r="E18" s="52"/>
      <c r="F18" s="52"/>
      <c r="G18" s="53"/>
      <c r="H18" s="22">
        <f>SUM(E4:E17)</f>
        <v>128309.64</v>
      </c>
    </row>
    <row r="19" spans="2:9" ht="45.75" thickBot="1" x14ac:dyDescent="0.3">
      <c r="B19" s="12" t="s">
        <v>39</v>
      </c>
      <c r="C19" s="30" t="s">
        <v>40</v>
      </c>
      <c r="D19" s="25" t="s">
        <v>41</v>
      </c>
      <c r="E19" s="18">
        <f>21890/100*30</f>
        <v>6567</v>
      </c>
      <c r="F19" s="26">
        <f t="shared" ref="F19:F25" si="1">E19/246893</f>
        <v>2.6598566990558663E-2</v>
      </c>
      <c r="G19" s="34" t="s">
        <v>42</v>
      </c>
      <c r="I19" s="15" t="s">
        <v>72</v>
      </c>
    </row>
    <row r="20" spans="2:9" ht="45.75" thickBot="1" x14ac:dyDescent="0.3">
      <c r="B20" s="12" t="s">
        <v>67</v>
      </c>
      <c r="C20" s="30" t="s">
        <v>43</v>
      </c>
      <c r="D20" s="30" t="s">
        <v>44</v>
      </c>
      <c r="E20" s="18">
        <v>23767</v>
      </c>
      <c r="F20" s="26">
        <f t="shared" si="1"/>
        <v>9.6264373635542522E-2</v>
      </c>
      <c r="G20" s="34" t="s">
        <v>45</v>
      </c>
      <c r="I20" t="s">
        <v>71</v>
      </c>
    </row>
    <row r="21" spans="2:9" ht="75.75" thickBot="1" x14ac:dyDescent="0.3">
      <c r="B21" s="27" t="s">
        <v>93</v>
      </c>
      <c r="C21" s="28" t="s">
        <v>46</v>
      </c>
      <c r="D21" s="28" t="s">
        <v>47</v>
      </c>
      <c r="E21" s="20">
        <f>88376/100*30</f>
        <v>26512.799999999999</v>
      </c>
      <c r="F21" s="26">
        <f t="shared" si="1"/>
        <v>0.10738579060564697</v>
      </c>
      <c r="G21" s="34" t="s">
        <v>48</v>
      </c>
      <c r="I21" s="15" t="s">
        <v>70</v>
      </c>
    </row>
    <row r="22" spans="2:9" ht="60.75" thickBot="1" x14ac:dyDescent="0.3">
      <c r="B22" s="27" t="s">
        <v>49</v>
      </c>
      <c r="C22" s="28" t="s">
        <v>50</v>
      </c>
      <c r="D22" s="28" t="s">
        <v>47</v>
      </c>
      <c r="E22" s="20">
        <f>114908/100*30</f>
        <v>34472.399999999994</v>
      </c>
      <c r="F22" s="26">
        <f t="shared" si="1"/>
        <v>0.13962485773189193</v>
      </c>
      <c r="G22" s="35" t="s">
        <v>51</v>
      </c>
      <c r="I22" s="15" t="s">
        <v>69</v>
      </c>
    </row>
    <row r="23" spans="2:9" ht="45.75" thickBot="1" x14ac:dyDescent="0.3">
      <c r="B23" s="12" t="s">
        <v>52</v>
      </c>
      <c r="C23" s="30" t="s">
        <v>53</v>
      </c>
      <c r="D23" s="30" t="s">
        <v>54</v>
      </c>
      <c r="E23" s="24">
        <f>24992/100*30</f>
        <v>7497.5999999999995</v>
      </c>
      <c r="F23" s="26">
        <f t="shared" si="1"/>
        <v>3.0367811157059939E-2</v>
      </c>
      <c r="G23" s="36" t="s">
        <v>55</v>
      </c>
      <c r="I23" t="s">
        <v>68</v>
      </c>
    </row>
    <row r="24" spans="2:9" ht="60.75" thickBot="1" x14ac:dyDescent="0.3">
      <c r="B24" s="13" t="s">
        <v>56</v>
      </c>
      <c r="C24" s="25" t="s">
        <v>57</v>
      </c>
      <c r="D24" s="25" t="s">
        <v>58</v>
      </c>
      <c r="E24" s="19">
        <f>92562/100*20</f>
        <v>18512.400000000001</v>
      </c>
      <c r="F24" s="26">
        <f t="shared" si="1"/>
        <v>7.4981469705499959E-2</v>
      </c>
      <c r="G24" s="37" t="s">
        <v>45</v>
      </c>
      <c r="I24" s="15" t="s">
        <v>73</v>
      </c>
    </row>
    <row r="25" spans="2:9" ht="30.75" thickBot="1" x14ac:dyDescent="0.3">
      <c r="B25" s="12" t="s">
        <v>59</v>
      </c>
      <c r="C25" s="30" t="s">
        <v>60</v>
      </c>
      <c r="D25" s="30" t="s">
        <v>61</v>
      </c>
      <c r="E25" s="38">
        <f>89853/100*5</f>
        <v>4492.6499999999996</v>
      </c>
      <c r="F25" s="26">
        <f t="shared" si="1"/>
        <v>1.819674919904574E-2</v>
      </c>
      <c r="G25" s="36" t="s">
        <v>62</v>
      </c>
      <c r="I25" s="15" t="s">
        <v>78</v>
      </c>
    </row>
    <row r="26" spans="2:9" ht="60.75" thickBot="1" x14ac:dyDescent="0.3">
      <c r="B26" s="12" t="s">
        <v>75</v>
      </c>
      <c r="C26" s="30" t="s">
        <v>92</v>
      </c>
      <c r="D26" s="30" t="s">
        <v>91</v>
      </c>
      <c r="E26" s="18">
        <f>56488/100*10</f>
        <v>5648.8</v>
      </c>
      <c r="F26" s="26">
        <f>E26/246893</f>
        <v>2.2879547010243303E-2</v>
      </c>
      <c r="G26" s="7" t="s">
        <v>76</v>
      </c>
      <c r="I26" s="15" t="s">
        <v>77</v>
      </c>
    </row>
    <row r="27" spans="2:9" ht="19.5" thickBot="1" x14ac:dyDescent="0.35">
      <c r="B27" s="54" t="s">
        <v>96</v>
      </c>
      <c r="C27" s="55"/>
      <c r="D27" s="56"/>
      <c r="E27" s="39">
        <v>255780</v>
      </c>
      <c r="F27" s="40"/>
      <c r="G27" s="41"/>
      <c r="H27" s="16">
        <f>SUM(E19:E26)</f>
        <v>127470.65000000001</v>
      </c>
    </row>
    <row r="29" spans="2:9" x14ac:dyDescent="0.25">
      <c r="E29" s="16">
        <v>248645</v>
      </c>
      <c r="H29" s="16">
        <f>H27+H18</f>
        <v>255780.29</v>
      </c>
    </row>
    <row r="30" spans="2:9" x14ac:dyDescent="0.25">
      <c r="E30" s="16">
        <f>E27-E29</f>
        <v>7135</v>
      </c>
    </row>
  </sheetData>
  <mergeCells count="4">
    <mergeCell ref="B2:G2"/>
    <mergeCell ref="E3:F3"/>
    <mergeCell ref="B18:G18"/>
    <mergeCell ref="B27:D27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tabSelected="1" workbookViewId="0">
      <selection activeCell="E3" sqref="E3:F3"/>
    </sheetView>
  </sheetViews>
  <sheetFormatPr defaultRowHeight="15" x14ac:dyDescent="0.25"/>
  <cols>
    <col min="1" max="1" width="1.28515625" customWidth="1"/>
    <col min="2" max="2" width="20" customWidth="1"/>
    <col min="3" max="4" width="35" customWidth="1"/>
    <col min="5" max="5" width="16.28515625" style="16" customWidth="1"/>
    <col min="6" max="6" width="16.28515625" customWidth="1"/>
    <col min="7" max="7" width="24.28515625" customWidth="1"/>
    <col min="8" max="8" width="11.140625" bestFit="1" customWidth="1"/>
  </cols>
  <sheetData>
    <row r="1" spans="2:8" ht="16.5" thickBot="1" x14ac:dyDescent="0.3">
      <c r="G1" s="43"/>
    </row>
    <row r="2" spans="2:8" ht="19.5" thickBot="1" x14ac:dyDescent="0.35">
      <c r="B2" s="46" t="s">
        <v>95</v>
      </c>
      <c r="C2" s="47"/>
      <c r="D2" s="47"/>
      <c r="E2" s="47"/>
      <c r="F2" s="47"/>
      <c r="G2" s="48"/>
    </row>
    <row r="3" spans="2:8" ht="30.75" customHeight="1" thickBot="1" x14ac:dyDescent="0.3">
      <c r="B3" s="1" t="s">
        <v>0</v>
      </c>
      <c r="C3" s="2" t="s">
        <v>1</v>
      </c>
      <c r="D3" s="2" t="s">
        <v>2</v>
      </c>
      <c r="E3" s="49" t="s">
        <v>107</v>
      </c>
      <c r="F3" s="50"/>
      <c r="G3" s="3" t="s">
        <v>3</v>
      </c>
    </row>
    <row r="4" spans="2:8" ht="45.75" thickBot="1" x14ac:dyDescent="0.3">
      <c r="B4" s="4" t="s">
        <v>97</v>
      </c>
      <c r="C4" s="5" t="s">
        <v>5</v>
      </c>
      <c r="D4" s="5" t="s">
        <v>6</v>
      </c>
      <c r="E4" s="17">
        <v>7500</v>
      </c>
      <c r="F4" s="6">
        <f>E4/266950</f>
        <v>2.8095148904289192E-2</v>
      </c>
      <c r="G4" s="7" t="s">
        <v>7</v>
      </c>
    </row>
    <row r="5" spans="2:8" ht="60.75" thickBot="1" x14ac:dyDescent="0.3">
      <c r="B5" s="13" t="s">
        <v>79</v>
      </c>
      <c r="C5" s="25" t="s">
        <v>88</v>
      </c>
      <c r="D5" s="25" t="s">
        <v>87</v>
      </c>
      <c r="E5" s="23">
        <v>5118</v>
      </c>
      <c r="F5" s="26">
        <f t="shared" ref="F5:F16" si="0">E5/266950</f>
        <v>1.9172129612286946E-2</v>
      </c>
      <c r="G5" s="10" t="s">
        <v>86</v>
      </c>
    </row>
    <row r="6" spans="2:8" ht="45.75" thickBot="1" x14ac:dyDescent="0.3">
      <c r="B6" s="13" t="s">
        <v>82</v>
      </c>
      <c r="C6" s="25" t="s">
        <v>80</v>
      </c>
      <c r="D6" s="25" t="s">
        <v>8</v>
      </c>
      <c r="E6" s="19">
        <f>91533/100*7</f>
        <v>6407.31</v>
      </c>
      <c r="F6" s="26">
        <f t="shared" si="0"/>
        <v>2.4001910470125492E-2</v>
      </c>
      <c r="G6" s="10" t="s">
        <v>81</v>
      </c>
    </row>
    <row r="7" spans="2:8" ht="64.5" customHeight="1" thickBot="1" x14ac:dyDescent="0.3">
      <c r="B7" s="13" t="s">
        <v>11</v>
      </c>
      <c r="C7" s="25" t="s">
        <v>12</v>
      </c>
      <c r="D7" s="25" t="s">
        <v>13</v>
      </c>
      <c r="E7" s="19">
        <v>3293</v>
      </c>
      <c r="F7" s="26">
        <f t="shared" si="0"/>
        <v>1.2335643378909909E-2</v>
      </c>
      <c r="G7" s="10" t="s">
        <v>7</v>
      </c>
    </row>
    <row r="8" spans="2:8" ht="65.25" customHeight="1" thickBot="1" x14ac:dyDescent="0.3">
      <c r="B8" s="13" t="s">
        <v>99</v>
      </c>
      <c r="C8" s="25" t="s">
        <v>102</v>
      </c>
      <c r="D8" s="25" t="s">
        <v>101</v>
      </c>
      <c r="E8" s="19">
        <f>3310+297.54+72</f>
        <v>3679.54</v>
      </c>
      <c r="F8" s="26">
        <f t="shared" si="0"/>
        <v>1.3783629893238433E-2</v>
      </c>
      <c r="G8" s="10" t="s">
        <v>100</v>
      </c>
    </row>
    <row r="9" spans="2:8" ht="60.75" thickBot="1" x14ac:dyDescent="0.3">
      <c r="B9" s="13" t="s">
        <v>14</v>
      </c>
      <c r="C9" s="25" t="s">
        <v>15</v>
      </c>
      <c r="D9" s="25" t="s">
        <v>16</v>
      </c>
      <c r="E9" s="19">
        <f>10808+27985+587</f>
        <v>39380</v>
      </c>
      <c r="F9" s="26">
        <f t="shared" si="0"/>
        <v>0.14751826184678779</v>
      </c>
      <c r="G9" s="10" t="s">
        <v>64</v>
      </c>
    </row>
    <row r="10" spans="2:8" ht="60.75" thickBot="1" x14ac:dyDescent="0.3">
      <c r="B10" s="12" t="s">
        <v>104</v>
      </c>
      <c r="C10" s="30" t="s">
        <v>74</v>
      </c>
      <c r="D10" s="30" t="s">
        <v>28</v>
      </c>
      <c r="E10" s="18">
        <v>22088</v>
      </c>
      <c r="F10" s="26">
        <f t="shared" si="0"/>
        <v>8.2742086533058631E-2</v>
      </c>
      <c r="G10" s="7" t="s">
        <v>14</v>
      </c>
    </row>
    <row r="11" spans="2:8" ht="60.75" thickBot="1" x14ac:dyDescent="0.3">
      <c r="B11" s="13" t="s">
        <v>84</v>
      </c>
      <c r="C11" s="25" t="s">
        <v>90</v>
      </c>
      <c r="D11" s="25" t="s">
        <v>98</v>
      </c>
      <c r="E11" s="19">
        <v>3375</v>
      </c>
      <c r="F11" s="26">
        <f t="shared" si="0"/>
        <v>1.2642817006930136E-2</v>
      </c>
      <c r="G11" s="10" t="s">
        <v>14</v>
      </c>
    </row>
    <row r="12" spans="2:8" ht="60.75" thickBot="1" x14ac:dyDescent="0.3">
      <c r="B12" s="27" t="s">
        <v>17</v>
      </c>
      <c r="C12" s="28" t="s">
        <v>18</v>
      </c>
      <c r="D12" s="28" t="s">
        <v>19</v>
      </c>
      <c r="E12" s="20">
        <v>1946</v>
      </c>
      <c r="F12" s="26">
        <f t="shared" si="0"/>
        <v>7.2897546356995692E-3</v>
      </c>
      <c r="G12" s="29" t="s">
        <v>20</v>
      </c>
    </row>
    <row r="13" spans="2:8" ht="45.75" thickBot="1" x14ac:dyDescent="0.3">
      <c r="B13" s="31" t="s">
        <v>24</v>
      </c>
      <c r="C13" s="32" t="s">
        <v>25</v>
      </c>
      <c r="D13" s="32" t="s">
        <v>26</v>
      </c>
      <c r="E13" s="21">
        <v>5000</v>
      </c>
      <c r="F13" s="26">
        <f t="shared" si="0"/>
        <v>1.8730099269526127E-2</v>
      </c>
      <c r="G13" s="33" t="s">
        <v>83</v>
      </c>
    </row>
    <row r="14" spans="2:8" ht="60.75" thickBot="1" x14ac:dyDescent="0.3">
      <c r="B14" s="12" t="s">
        <v>29</v>
      </c>
      <c r="C14" s="30" t="s">
        <v>30</v>
      </c>
      <c r="D14" s="30" t="s">
        <v>31</v>
      </c>
      <c r="E14" s="18">
        <f>1556.3+458.25+88.8+136.5+297.54+185+3310</f>
        <v>6032.3899999999994</v>
      </c>
      <c r="F14" s="26">
        <f t="shared" si="0"/>
        <v>2.2597452706499342E-2</v>
      </c>
      <c r="G14" s="10" t="s">
        <v>63</v>
      </c>
    </row>
    <row r="15" spans="2:8" ht="45.75" thickBot="1" x14ac:dyDescent="0.3">
      <c r="B15" s="13" t="s">
        <v>32</v>
      </c>
      <c r="C15" s="25" t="s">
        <v>33</v>
      </c>
      <c r="D15" s="25" t="s">
        <v>34</v>
      </c>
      <c r="E15" s="19">
        <v>1180</v>
      </c>
      <c r="F15" s="26">
        <f t="shared" si="0"/>
        <v>4.4203034276081663E-3</v>
      </c>
      <c r="G15" s="10" t="s">
        <v>14</v>
      </c>
    </row>
    <row r="16" spans="2:8" ht="45.75" thickBot="1" x14ac:dyDescent="0.3">
      <c r="B16" s="12" t="s">
        <v>35</v>
      </c>
      <c r="C16" s="30" t="s">
        <v>36</v>
      </c>
      <c r="D16" s="30" t="s">
        <v>37</v>
      </c>
      <c r="E16" s="18">
        <f>15220+1556</f>
        <v>16776</v>
      </c>
      <c r="F16" s="26">
        <f t="shared" si="0"/>
        <v>6.2843229069114062E-2</v>
      </c>
      <c r="G16" s="10" t="s">
        <v>14</v>
      </c>
      <c r="H16" s="14"/>
    </row>
    <row r="17" spans="2:9" s="11" customFormat="1" ht="15.75" thickBot="1" x14ac:dyDescent="0.3">
      <c r="B17" s="51" t="s">
        <v>38</v>
      </c>
      <c r="C17" s="52"/>
      <c r="D17" s="52"/>
      <c r="E17" s="52"/>
      <c r="F17" s="52"/>
      <c r="G17" s="53"/>
      <c r="H17" s="22"/>
    </row>
    <row r="18" spans="2:9" ht="45.75" thickBot="1" x14ac:dyDescent="0.3">
      <c r="B18" s="12" t="s">
        <v>39</v>
      </c>
      <c r="C18" s="30" t="s">
        <v>40</v>
      </c>
      <c r="D18" s="25" t="s">
        <v>41</v>
      </c>
      <c r="E18" s="18">
        <f>21890/100*30</f>
        <v>6567</v>
      </c>
      <c r="F18" s="26">
        <f>E18/266950</f>
        <v>2.4600112380595618E-2</v>
      </c>
      <c r="G18" s="34" t="s">
        <v>42</v>
      </c>
      <c r="I18" s="15"/>
    </row>
    <row r="19" spans="2:9" ht="45.75" thickBot="1" x14ac:dyDescent="0.3">
      <c r="B19" s="12" t="s">
        <v>67</v>
      </c>
      <c r="C19" s="30" t="s">
        <v>43</v>
      </c>
      <c r="D19" s="30" t="s">
        <v>44</v>
      </c>
      <c r="E19" s="18">
        <v>23767</v>
      </c>
      <c r="F19" s="26">
        <f>E19/266950</f>
        <v>8.9031653867765501E-2</v>
      </c>
      <c r="G19" s="34" t="s">
        <v>45</v>
      </c>
    </row>
    <row r="20" spans="2:9" ht="75.75" thickBot="1" x14ac:dyDescent="0.3">
      <c r="B20" s="27" t="s">
        <v>93</v>
      </c>
      <c r="C20" s="28" t="s">
        <v>46</v>
      </c>
      <c r="D20" s="28" t="s">
        <v>47</v>
      </c>
      <c r="E20" s="20">
        <f>88376/100*40</f>
        <v>35350.400000000001</v>
      </c>
      <c r="F20" s="26">
        <f t="shared" ref="F20:F25" si="1">E20/266950</f>
        <v>0.1324233002434913</v>
      </c>
      <c r="G20" s="34" t="s">
        <v>105</v>
      </c>
      <c r="I20" s="15"/>
    </row>
    <row r="21" spans="2:9" ht="60.75" thickBot="1" x14ac:dyDescent="0.3">
      <c r="B21" s="27" t="s">
        <v>49</v>
      </c>
      <c r="C21" s="28" t="s">
        <v>50</v>
      </c>
      <c r="D21" s="28" t="s">
        <v>47</v>
      </c>
      <c r="E21" s="20">
        <f>114908/100*30</f>
        <v>34472.399999999994</v>
      </c>
      <c r="F21" s="26">
        <f t="shared" si="1"/>
        <v>0.12913429481176247</v>
      </c>
      <c r="G21" s="35" t="s">
        <v>51</v>
      </c>
      <c r="I21" s="15"/>
    </row>
    <row r="22" spans="2:9" ht="45.75" thickBot="1" x14ac:dyDescent="0.3">
      <c r="B22" s="12" t="s">
        <v>52</v>
      </c>
      <c r="C22" s="30" t="s">
        <v>53</v>
      </c>
      <c r="D22" s="30" t="s">
        <v>54</v>
      </c>
      <c r="E22" s="24">
        <f>24992/100*40</f>
        <v>9996.7999999999993</v>
      </c>
      <c r="F22" s="26">
        <f t="shared" si="1"/>
        <v>3.7448211275519755E-2</v>
      </c>
      <c r="G22" s="36" t="s">
        <v>106</v>
      </c>
      <c r="I22" s="45"/>
    </row>
    <row r="23" spans="2:9" ht="60.75" thickBot="1" x14ac:dyDescent="0.3">
      <c r="B23" s="13" t="s">
        <v>56</v>
      </c>
      <c r="C23" s="25" t="s">
        <v>57</v>
      </c>
      <c r="D23" s="25" t="s">
        <v>58</v>
      </c>
      <c r="E23" s="19">
        <v>28714</v>
      </c>
      <c r="F23" s="26">
        <f t="shared" si="1"/>
        <v>0.10756321408503465</v>
      </c>
      <c r="G23" s="37" t="s">
        <v>45</v>
      </c>
      <c r="I23" s="44"/>
    </row>
    <row r="24" spans="2:9" ht="30.75" thickBot="1" x14ac:dyDescent="0.3">
      <c r="B24" s="12" t="s">
        <v>59</v>
      </c>
      <c r="C24" s="30" t="s">
        <v>60</v>
      </c>
      <c r="D24" s="30" t="s">
        <v>61</v>
      </c>
      <c r="E24" s="38">
        <f>89853/100*5</f>
        <v>4492.6499999999996</v>
      </c>
      <c r="F24" s="26">
        <f t="shared" si="1"/>
        <v>1.6829556096647311E-2</v>
      </c>
      <c r="G24" s="36" t="s">
        <v>62</v>
      </c>
      <c r="I24" s="15"/>
    </row>
    <row r="25" spans="2:9" ht="60.75" thickBot="1" x14ac:dyDescent="0.3">
      <c r="B25" s="12" t="s">
        <v>75</v>
      </c>
      <c r="C25" s="30" t="s">
        <v>92</v>
      </c>
      <c r="D25" s="30" t="s">
        <v>91</v>
      </c>
      <c r="E25" s="18">
        <f>56488/100*20</f>
        <v>11297.6</v>
      </c>
      <c r="F25" s="26">
        <f t="shared" si="1"/>
        <v>4.2321033901479677E-2</v>
      </c>
      <c r="G25" s="7" t="s">
        <v>76</v>
      </c>
      <c r="I25" s="15"/>
    </row>
    <row r="26" spans="2:9" ht="19.5" thickBot="1" x14ac:dyDescent="0.35">
      <c r="B26" s="54" t="s">
        <v>103</v>
      </c>
      <c r="C26" s="55"/>
      <c r="D26" s="56"/>
      <c r="E26" s="39">
        <v>276433</v>
      </c>
      <c r="F26" s="40"/>
      <c r="G26" s="41"/>
      <c r="H26" s="16"/>
    </row>
    <row r="27" spans="2:9" x14ac:dyDescent="0.25">
      <c r="H27" s="16"/>
    </row>
    <row r="28" spans="2:9" x14ac:dyDescent="0.25">
      <c r="G28" s="16"/>
    </row>
  </sheetData>
  <mergeCells count="4">
    <mergeCell ref="B26:D26"/>
    <mergeCell ref="B2:G2"/>
    <mergeCell ref="B17:G17"/>
    <mergeCell ref="E3:F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Sheet1</vt:lpstr>
      <vt:lpstr>Sheet1!Print_Area</vt:lpstr>
      <vt:lpstr>Sheet2!Print_Area</vt:lpstr>
    </vt:vector>
  </TitlesOfParts>
  <Company>Carr Hill High School &amp; Sixth Form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Bell</dc:creator>
  <cp:lastModifiedBy>Mrs N Bell</cp:lastModifiedBy>
  <cp:lastPrinted>2016-05-19T11:39:54Z</cp:lastPrinted>
  <dcterms:created xsi:type="dcterms:W3CDTF">2014-06-20T13:22:48Z</dcterms:created>
  <dcterms:modified xsi:type="dcterms:W3CDTF">2017-07-20T13:18:20Z</dcterms:modified>
</cp:coreProperties>
</file>